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ebo\Desktop\Dissertation\DataTrained\"/>
    </mc:Choice>
  </mc:AlternateContent>
  <bookViews>
    <workbookView xWindow="0" yWindow="0" windowWidth="28800" windowHeight="11520" activeTab="2"/>
  </bookViews>
  <sheets>
    <sheet name="Instructions" sheetId="1" r:id="rId1"/>
    <sheet name="Financial Statements" sheetId="2" r:id="rId2"/>
    <sheet name="List of Ratios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3" l="1"/>
  <c r="C14" i="3"/>
  <c r="D14" i="3"/>
  <c r="E14" i="3"/>
  <c r="D29" i="3"/>
  <c r="D28" i="3" s="1"/>
  <c r="E29" i="3"/>
  <c r="E28" i="3" s="1"/>
  <c r="C29" i="3"/>
  <c r="C28" i="3" s="1"/>
  <c r="D27" i="3" l="1"/>
  <c r="E27" i="3"/>
  <c r="C27" i="3"/>
  <c r="D26" i="3"/>
  <c r="E26" i="3"/>
  <c r="C26" i="3"/>
  <c r="D25" i="3"/>
  <c r="E25" i="3"/>
  <c r="C25" i="3"/>
  <c r="C48" i="3"/>
  <c r="D49" i="3"/>
  <c r="D48" i="3" s="1"/>
  <c r="E49" i="3"/>
  <c r="E48" i="3" s="1"/>
  <c r="C49" i="3"/>
  <c r="D45" i="3"/>
  <c r="E45" i="3"/>
  <c r="C45" i="3"/>
  <c r="D47" i="3"/>
  <c r="E47" i="3"/>
  <c r="C47" i="3"/>
  <c r="D46" i="3"/>
  <c r="E46" i="3"/>
  <c r="C46" i="3"/>
  <c r="B60" i="2"/>
  <c r="D40" i="3"/>
  <c r="D41" i="3" s="1"/>
  <c r="E40" i="3"/>
  <c r="E41" i="3" s="1"/>
  <c r="C40" i="3"/>
  <c r="C41" i="3" s="1"/>
  <c r="D39" i="3"/>
  <c r="E39" i="3"/>
  <c r="C39" i="3"/>
  <c r="D38" i="3"/>
  <c r="E38" i="3"/>
  <c r="C38" i="3"/>
  <c r="D20" i="1"/>
  <c r="E20" i="1"/>
  <c r="C20" i="1"/>
  <c r="D35" i="3"/>
  <c r="E35" i="3"/>
  <c r="C35" i="3"/>
  <c r="D34" i="3"/>
  <c r="E34" i="3"/>
  <c r="C34" i="3"/>
  <c r="D33" i="3"/>
  <c r="E33" i="3"/>
  <c r="C33" i="3"/>
  <c r="D32" i="3"/>
  <c r="E32" i="3"/>
  <c r="C32" i="3"/>
  <c r="D24" i="3" l="1"/>
  <c r="E24" i="3"/>
  <c r="C24" i="3"/>
  <c r="D23" i="3"/>
  <c r="E23" i="3"/>
  <c r="C23" i="3"/>
  <c r="D20" i="3"/>
  <c r="E20" i="3"/>
  <c r="C20" i="3"/>
  <c r="D19" i="3"/>
  <c r="E19" i="3"/>
  <c r="C19" i="3"/>
  <c r="D18" i="3"/>
  <c r="E18" i="3"/>
  <c r="C18" i="3"/>
  <c r="D17" i="3"/>
  <c r="E17" i="3"/>
  <c r="C17" i="3"/>
  <c r="D13" i="3"/>
  <c r="E13" i="3"/>
  <c r="C13" i="3"/>
  <c r="D11" i="3"/>
  <c r="E11" i="3"/>
  <c r="E12" i="3" s="1"/>
  <c r="C11" i="3"/>
  <c r="D10" i="3"/>
  <c r="E10" i="3"/>
  <c r="C10" i="3"/>
  <c r="D9" i="3"/>
  <c r="E9" i="3"/>
  <c r="C9" i="3"/>
  <c r="D8" i="3"/>
  <c r="E8" i="3"/>
  <c r="D7" i="3"/>
  <c r="E7" i="3"/>
  <c r="C7" i="3"/>
  <c r="C8" i="3"/>
  <c r="D6" i="3"/>
  <c r="E6" i="3"/>
  <c r="C6" i="3"/>
  <c r="C12" i="3" l="1"/>
  <c r="D12" i="3"/>
  <c r="D5" i="3"/>
  <c r="E5" i="3"/>
  <c r="C5" i="3"/>
  <c r="C104" i="2"/>
  <c r="D104" i="2"/>
  <c r="B104" i="2"/>
  <c r="D103" i="2"/>
  <c r="C103" i="2"/>
  <c r="B103" i="2"/>
  <c r="D94" i="2"/>
  <c r="C94" i="2"/>
  <c r="B94" i="2"/>
  <c r="D87" i="2"/>
  <c r="C87" i="2"/>
  <c r="B87" i="2"/>
  <c r="C68" i="2"/>
  <c r="D68" i="2"/>
  <c r="D58" i="2"/>
  <c r="D53" i="2"/>
  <c r="D45" i="2"/>
  <c r="D39" i="2"/>
  <c r="D59" i="2" l="1"/>
  <c r="D69" i="2" s="1"/>
  <c r="D46" i="2"/>
  <c r="D60" i="2" s="1"/>
  <c r="B68" i="2"/>
  <c r="C58" i="2"/>
  <c r="B58" i="2"/>
  <c r="C53" i="2"/>
  <c r="C59" i="2" s="1"/>
  <c r="C69" i="2" s="1"/>
  <c r="B53" i="2"/>
  <c r="C45" i="2"/>
  <c r="B45" i="2"/>
  <c r="C39" i="2"/>
  <c r="B39" i="2"/>
  <c r="C14" i="2"/>
  <c r="C16" i="2" s="1"/>
  <c r="D14" i="2"/>
  <c r="D16" i="2" s="1"/>
  <c r="B14" i="2"/>
  <c r="B16" i="2" s="1"/>
  <c r="C7" i="2"/>
  <c r="C9" i="2" s="1"/>
  <c r="D7" i="2"/>
  <c r="D9" i="2" s="1"/>
  <c r="B7" i="2"/>
  <c r="B9" i="2" s="1"/>
  <c r="B59" i="2" l="1"/>
  <c r="B69" i="2" s="1"/>
  <c r="B46" i="2"/>
  <c r="C46" i="2"/>
  <c r="C60" i="2" s="1"/>
  <c r="A45" i="3"/>
  <c r="A47" i="3" s="1"/>
  <c r="A16" i="3"/>
  <c r="A22" i="3" s="1"/>
  <c r="A5" i="3"/>
  <c r="A6" i="3" s="1"/>
  <c r="A7" i="3" s="1"/>
  <c r="A8" i="3" s="1"/>
  <c r="A9" i="3" s="1"/>
  <c r="A10" i="3" s="1"/>
  <c r="A11" i="3" s="1"/>
  <c r="A12" i="3" s="1"/>
  <c r="A13" i="3" s="1"/>
  <c r="A31" i="3" l="1"/>
  <c r="A23" i="3"/>
  <c r="A24" i="3" s="1"/>
  <c r="A25" i="3" s="1"/>
  <c r="A26" i="3" s="1"/>
  <c r="A27" i="3" s="1"/>
  <c r="A28" i="3" s="1"/>
  <c r="A17" i="3"/>
  <c r="A18" i="3" s="1"/>
  <c r="A19" i="3" s="1"/>
  <c r="A20" i="3" s="1"/>
  <c r="A32" i="3" l="1"/>
  <c r="A33" i="3" s="1"/>
  <c r="A34" i="3" s="1"/>
  <c r="A35" i="3" s="1"/>
  <c r="A37" i="3"/>
  <c r="A38" i="3" s="1"/>
  <c r="A39" i="3" s="1"/>
  <c r="A40" i="3" s="1"/>
  <c r="A41" i="3" s="1"/>
  <c r="A42" i="3" s="1"/>
  <c r="A44" i="3" s="1"/>
  <c r="A46" i="3" s="1"/>
  <c r="A48" i="3" s="1"/>
</calcChain>
</file>

<file path=xl/sharedStrings.xml><?xml version="1.0" encoding="utf-8"?>
<sst xmlns="http://schemas.openxmlformats.org/spreadsheetml/2006/main" count="154" uniqueCount="148">
  <si>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</si>
  <si>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</si>
  <si>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</si>
  <si>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</si>
  <si>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</si>
  <si>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</si>
  <si>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</si>
  <si>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</si>
  <si>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</si>
  <si>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</si>
  <si>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</si>
  <si>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</si>
  <si>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</si>
  <si>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</si>
  <si>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</si>
  <si>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</si>
  <si>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</si>
  <si>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</si>
  <si>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</si>
  <si>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</si>
  <si>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</si>
  <si>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</si>
  <si>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</si>
  <si>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</si>
  <si>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</si>
  <si>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</si>
  <si>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</si>
  <si>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 margin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</si>
  <si>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</si>
  <si>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</si>
  <si>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</si>
  <si>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</si>
  <si>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</si>
  <si>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</si>
  <si>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</si>
  <si>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</si>
  <si>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</si>
  <si>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</si>
  <si>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</si>
  <si>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</si>
  <si>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</si>
  <si>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</si>
  <si>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</si>
  <si>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</si>
  <si>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</si>
  <si>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</si>
  <si>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</si>
  <si>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</si>
  <si>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</si>
  <si>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</si>
  <si>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</si>
  <si>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</si>
  <si>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</si>
  <si>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 xml:space="preserve">Years ended </t>
  </si>
  <si>
    <t xml:space="preserve">As at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</si>
  <si>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</si>
  <si>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</si>
  <si>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</si>
  <si>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</si>
  <si>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</si>
  <si>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service sales</t>
  </si>
  <si>
    <t xml:space="preserve">Net product sales </t>
  </si>
  <si>
    <t>Total net sales</t>
  </si>
  <si>
    <t xml:space="preserve">Cost of sales </t>
  </si>
  <si>
    <t xml:space="preserve">Total operating expenses </t>
  </si>
  <si>
    <t xml:space="preserve">Operating income  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</si>
  <si>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</si>
  <si>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</si>
  <si>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</si>
  <si>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</si>
  <si>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</si>
  <si>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</si>
  <si>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 xml:space="preserve">Total non-operating income (expense)  </t>
  </si>
  <si>
    <t>Net income/loss</t>
  </si>
  <si>
    <t>Current assets:</t>
  </si>
  <si>
    <t>Cash and cash equivalents</t>
  </si>
  <si>
    <t>Marketable securities</t>
  </si>
  <si>
    <t>Accounts receivable, net</t>
  </si>
  <si>
    <t>Inventories</t>
  </si>
  <si>
    <t>Total current assets</t>
  </si>
  <si>
    <t>Non current assets:</t>
  </si>
  <si>
    <t>Property, plant and equipment, net</t>
  </si>
  <si>
    <t>Other non current assets</t>
  </si>
  <si>
    <t>Total non current assets</t>
  </si>
  <si>
    <t>Total assets</t>
  </si>
  <si>
    <t xml:space="preserve">Operating leases </t>
  </si>
  <si>
    <t xml:space="preserve">Goodwill </t>
  </si>
  <si>
    <t>Current liabilities:</t>
  </si>
  <si>
    <t>Accounts payable</t>
  </si>
  <si>
    <t>Other current liabilities</t>
  </si>
  <si>
    <t>Accrued expenses and other</t>
  </si>
  <si>
    <t>Total current liabilities</t>
  </si>
  <si>
    <t xml:space="preserve">Long-term lease liabilities </t>
  </si>
  <si>
    <t xml:space="preserve"> Long-term debt </t>
  </si>
  <si>
    <t xml:space="preserve">Other long-term liabilities </t>
  </si>
  <si>
    <t>Non current liabilities:</t>
  </si>
  <si>
    <t>Total non current liabilities</t>
  </si>
  <si>
    <t>Total liabilities</t>
  </si>
  <si>
    <t>Capital Employed</t>
  </si>
  <si>
    <t>Shareholders’ equity:</t>
  </si>
  <si>
    <t>Retained earnings</t>
  </si>
  <si>
    <t>Accumulated other comprehensive income/(loss)</t>
  </si>
  <si>
    <t xml:space="preserve">Common stock ($0.01 par value; 100,000 shares authorized; 10,644 </t>
  </si>
  <si>
    <t>and 10,757 shares issued; 10,175 and 10,242 shares outstanding)</t>
  </si>
  <si>
    <t xml:space="preserve">Additional paid-in capital </t>
  </si>
  <si>
    <t>Treasury stock, at cost</t>
  </si>
  <si>
    <t>Total shareholders’ equity</t>
  </si>
  <si>
    <t>Total liabilities and shareholders’ equity</t>
  </si>
  <si>
    <t>Amazon Inc.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</si>
  <si>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</si>
  <si>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</si>
  <si>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</si>
  <si>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</si>
  <si>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Share based compensation expense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</si>
  <si>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</si>
  <si>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</si>
  <si>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</si>
  <si>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</si>
  <si>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</si>
  <si>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</si>
  <si>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Cash generated by/(used in) investing activities</t>
  </si>
  <si>
    <t>Financing activities:</t>
  </si>
  <si>
    <t>Cash used in financing activities</t>
  </si>
  <si>
    <t>Increase/(Decrease) in cash, cash equivalents and restricted</t>
  </si>
  <si>
    <t>Unearned revenue</t>
  </si>
  <si>
    <t xml:space="preserve">Accrued expenses and Others </t>
  </si>
  <si>
    <t>Proceeds from property and equipment sales and incentives</t>
  </si>
  <si>
    <t>Acquisitions, net of cash acquired, and other</t>
  </si>
  <si>
    <t xml:space="preserve">Sales and maturities of marketable securities   </t>
  </si>
  <si>
    <t xml:space="preserve">Purchases of marketable securities  </t>
  </si>
  <si>
    <t>Proceeds from short-term debt, and other</t>
  </si>
  <si>
    <t xml:space="preserve"> Repayments of short-term debt, and other</t>
  </si>
  <si>
    <t xml:space="preserve"> Proceeds from long-term debt</t>
  </si>
  <si>
    <t xml:space="preserve"> Repayments of long-term debt</t>
  </si>
  <si>
    <t>Principal repayments of finance leases</t>
  </si>
  <si>
    <t xml:space="preserve"> Principal repayments of financing obligations </t>
  </si>
  <si>
    <t xml:space="preserve">Common stock repurchased       </t>
  </si>
  <si>
    <t>Cash, cash equivalents and restricted cash, ending balances</t>
  </si>
  <si>
    <t>Shares</t>
  </si>
  <si>
    <t>Mkt Value</t>
  </si>
  <si>
    <t>Dividend History</t>
  </si>
  <si>
    <t>MPS DEC YEAR END</t>
  </si>
  <si>
    <t>Ord. Shares</t>
  </si>
  <si>
    <t>Nil</t>
  </si>
  <si>
    <t>Book value per share (PBV)</t>
  </si>
  <si>
    <t>Supplemental cash flow disclosure:</t>
  </si>
  <si>
    <t>Cash paid for interest on debt, lease and financing obligation</t>
  </si>
  <si>
    <t>Amazon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</si>
</sst>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0" fontId="2" fillId="0" borderId="3" xfId="0" applyFont="1" applyBorder="1"/>
    <xf numFmtId="165" fontId="0" fillId="0" borderId="3" xfId="1" applyNumberFormat="1" applyFont="1" applyBorder="1"/>
    <xf numFmtId="0" fontId="0" fillId="0" borderId="3" xfId="0" applyBorder="1" applyAlignment="1"/>
    <xf numFmtId="3" fontId="0" fillId="0" borderId="3" xfId="0" applyNumberFormat="1" applyBorder="1"/>
    <xf numFmtId="165" fontId="2" fillId="0" borderId="3" xfId="1" applyNumberFormat="1" applyFont="1" applyBorder="1"/>
    <xf numFmtId="165" fontId="1" fillId="0" borderId="1" xfId="1" applyNumberFormat="1" applyFont="1" applyBorder="1"/>
    <xf numFmtId="0" fontId="0" fillId="0" borderId="3" xfId="0" applyBorder="1"/>
    <xf numFmtId="0" fontId="0" fillId="0" borderId="0" xfId="0" applyFont="1" applyBorder="1"/>
    <xf numFmtId="165" fontId="1" fillId="0" borderId="0" xfId="1" applyNumberFormat="1" applyFont="1" applyBorder="1"/>
    <xf numFmtId="165" fontId="2" fillId="0" borderId="0" xfId="1" applyNumberFormat="1" applyFont="1" applyBorder="1"/>
    <xf numFmtId="0" fontId="2" fillId="0" borderId="0" xfId="0" applyFont="1" applyBorder="1"/>
    <xf numFmtId="0" fontId="2" fillId="0" borderId="4" xfId="0" applyFont="1" applyBorder="1"/>
    <xf numFmtId="164" fontId="2" fillId="0" borderId="1" xfId="1" applyNumberFormat="1" applyFont="1" applyBorder="1"/>
    <xf numFmtId="2" fontId="2" fillId="0" borderId="0" xfId="0" applyNumberFormat="1" applyFont="1"/>
    <xf numFmtId="0" fontId="0" fillId="0" borderId="0" xfId="0" applyBorder="1"/>
    <xf numFmtId="165" fontId="0" fillId="0" borderId="0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5" xfId="1" applyNumberFormat="1" applyFont="1" applyBorder="1"/>
    <xf numFmtId="165" fontId="2" fillId="0" borderId="6" xfId="1" applyNumberFormat="1" applyFont="1" applyBorder="1"/>
    <xf numFmtId="0" fontId="0" fillId="4" borderId="0" xfId="0" applyFill="1" applyAlignment="1">
      <alignment horizontal="left" indent="1"/>
    </xf>
    <xf numFmtId="2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43" fontId="0" fillId="0" borderId="0" xfId="0" applyNumberFormat="1"/>
    <xf numFmtId="164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8" workbookViewId="0">
      <selection activeCell="D29" sqref="D29"/>
    </sheetView>
  </sheetViews>
  <sheetFormatPr defaultRowHeight="15" x14ac:dyDescent="0.25"/>
  <cols>
    <col min="1" max="1" width="157.85546875" style="2" customWidth="1"/>
    <col min="2" max="2" width="22.42578125" customWidth="1"/>
    <col min="3" max="3" width="11.7109375" customWidth="1"/>
    <col min="4" max="4" width="11.5703125" customWidth="1"/>
    <col min="5" max="5" width="12.7109375" customWidth="1"/>
  </cols>
  <sheetData>
    <row r="1" spans="1:1" ht="23.25" x14ac:dyDescent="0.35">
      <c r="A1" s="3" t="s">
        <v>0</v>
      </c>
    </row>
    <row r="3" spans="1:1" x14ac:dyDescent="0.25">
      <c r="A3" s="2" t="s">
        <v>59</v>
      </c>
    </row>
    <row r="4" spans="1:1" x14ac:dyDescent="0.25">
      <c r="A4" s="5" t="s">
        <v>5</v>
      </c>
    </row>
    <row r="5" spans="1:1" x14ac:dyDescent="0.25">
      <c r="A5" s="6" t="s">
        <v>1</v>
      </c>
    </row>
    <row r="7" spans="1:1" x14ac:dyDescent="0.25">
      <c r="A7" s="2" t="s">
        <v>57</v>
      </c>
    </row>
    <row r="8" spans="1:1" x14ac:dyDescent="0.25">
      <c r="A8" s="2" t="s">
        <v>58</v>
      </c>
    </row>
    <row r="9" spans="1:1" ht="30" x14ac:dyDescent="0.25">
      <c r="A9" s="2" t="s">
        <v>2</v>
      </c>
    </row>
    <row r="10" spans="1:1" x14ac:dyDescent="0.25">
      <c r="A10" s="2" t="s">
        <v>6</v>
      </c>
    </row>
    <row r="11" spans="1:1" x14ac:dyDescent="0.25">
      <c r="A11" s="2" t="s">
        <v>4</v>
      </c>
    </row>
    <row r="13" spans="1:1" x14ac:dyDescent="0.25">
      <c r="A13" s="4" t="s">
        <v>3</v>
      </c>
    </row>
    <row r="14" spans="1:1" x14ac:dyDescent="0.25">
      <c r="A14" s="2" t="s">
        <v>7</v>
      </c>
    </row>
    <row r="15" spans="1:1" x14ac:dyDescent="0.25">
      <c r="A15" s="2" t="s">
        <v>8</v>
      </c>
    </row>
    <row r="17" spans="2:5" x14ac:dyDescent="0.25">
      <c r="C17" s="9">
        <v>2022</v>
      </c>
      <c r="D17" s="9">
        <v>2021</v>
      </c>
      <c r="E17" s="9">
        <v>2020</v>
      </c>
    </row>
    <row r="18" spans="2:5" x14ac:dyDescent="0.25">
      <c r="B18" s="1" t="s">
        <v>141</v>
      </c>
      <c r="C18">
        <v>84</v>
      </c>
      <c r="D18">
        <v>168.64</v>
      </c>
      <c r="E18">
        <v>162.85</v>
      </c>
    </row>
    <row r="19" spans="2:5" x14ac:dyDescent="0.25">
      <c r="B19" t="s">
        <v>138</v>
      </c>
      <c r="C19" s="12">
        <v>10100</v>
      </c>
      <c r="D19" s="12">
        <v>11008</v>
      </c>
      <c r="E19" s="12">
        <v>10004</v>
      </c>
    </row>
    <row r="20" spans="2:5" x14ac:dyDescent="0.25">
      <c r="B20" t="s">
        <v>139</v>
      </c>
      <c r="C20" s="15">
        <f>C18*C19</f>
        <v>848400</v>
      </c>
      <c r="D20" s="15">
        <f t="shared" ref="D20:E20" si="0">D18*D19</f>
        <v>1856389.1199999999</v>
      </c>
      <c r="E20" s="15">
        <f t="shared" si="0"/>
        <v>1629151.4</v>
      </c>
    </row>
    <row r="21" spans="2:5" x14ac:dyDescent="0.25">
      <c r="C21" s="15"/>
      <c r="D21" s="15"/>
      <c r="E21" s="15"/>
    </row>
    <row r="22" spans="2:5" x14ac:dyDescent="0.25">
      <c r="B22" s="9" t="s">
        <v>140</v>
      </c>
      <c r="C22" t="s">
        <v>143</v>
      </c>
    </row>
    <row r="23" spans="2:5" x14ac:dyDescent="0.25">
      <c r="C23" s="47"/>
    </row>
    <row r="24" spans="2:5" x14ac:dyDescent="0.25">
      <c r="C24" s="47"/>
    </row>
    <row r="25" spans="2:5" x14ac:dyDescent="0.25">
      <c r="C25" s="47"/>
    </row>
    <row r="26" spans="2:5" x14ac:dyDescent="0.25">
      <c r="C26" s="47"/>
    </row>
    <row r="27" spans="2:5" x14ac:dyDescent="0.25">
      <c r="C27" s="9"/>
    </row>
    <row r="28" spans="2:5" x14ac:dyDescent="0.25">
      <c r="C28" s="9"/>
    </row>
    <row r="33" spans="3:3" x14ac:dyDescent="0.25">
      <c r="C33" s="9"/>
    </row>
    <row r="40" spans="3:3" x14ac:dyDescent="0.25">
      <c r="C40" s="9"/>
    </row>
  </sheetData>
  <hyperlinks>
    <hyperlink ref="A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71" workbookViewId="0">
      <selection activeCell="C98" sqref="C98"/>
    </sheetView>
  </sheetViews>
  <sheetFormatPr defaultRowHeight="15" x14ac:dyDescent="0.25"/>
  <cols>
    <col min="1" max="1" width="59" customWidth="1"/>
    <col min="2" max="3" width="11.5703125" bestFit="1" customWidth="1"/>
    <col min="4" max="4" width="11.7109375" bestFit="1" customWidth="1"/>
  </cols>
  <sheetData>
    <row r="1" spans="1:10" ht="60" customHeight="1" x14ac:dyDescent="0.25">
      <c r="A1" s="7" t="s">
        <v>108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25">
      <c r="A2" s="46" t="s">
        <v>10</v>
      </c>
      <c r="B2" s="46"/>
      <c r="C2" s="46"/>
      <c r="D2" s="46"/>
    </row>
    <row r="3" spans="1:10" x14ac:dyDescent="0.25">
      <c r="B3" s="45" t="s">
        <v>53</v>
      </c>
      <c r="C3" s="45"/>
      <c r="D3" s="45"/>
    </row>
    <row r="4" spans="1:10" x14ac:dyDescent="0.25">
      <c r="B4" s="9">
        <v>2022</v>
      </c>
      <c r="C4" s="9">
        <v>2021</v>
      </c>
      <c r="D4" s="9">
        <v>2020</v>
      </c>
    </row>
    <row r="5" spans="1:10" x14ac:dyDescent="0.25">
      <c r="A5" t="s">
        <v>61</v>
      </c>
      <c r="B5" s="15">
        <v>242901</v>
      </c>
      <c r="C5">
        <v>241787</v>
      </c>
      <c r="D5" s="15">
        <v>215915</v>
      </c>
    </row>
    <row r="6" spans="1:10" x14ac:dyDescent="0.25">
      <c r="A6" s="25" t="s">
        <v>60</v>
      </c>
      <c r="B6" s="26">
        <v>271082</v>
      </c>
      <c r="C6" s="24">
        <v>228035</v>
      </c>
      <c r="D6" s="24">
        <v>170149</v>
      </c>
    </row>
    <row r="7" spans="1:10" x14ac:dyDescent="0.25">
      <c r="A7" s="34" t="s">
        <v>62</v>
      </c>
      <c r="B7" s="27">
        <f>B5+B6</f>
        <v>513983</v>
      </c>
      <c r="C7" s="27">
        <f t="shared" ref="C7:D7" si="0">C5+C6</f>
        <v>469822</v>
      </c>
      <c r="D7" s="27">
        <f t="shared" si="0"/>
        <v>386064</v>
      </c>
    </row>
    <row r="8" spans="1:10" x14ac:dyDescent="0.25">
      <c r="A8" s="30" t="s">
        <v>63</v>
      </c>
      <c r="B8" s="28">
        <v>288831</v>
      </c>
      <c r="C8" s="28">
        <v>272344</v>
      </c>
      <c r="D8" s="28">
        <v>233307</v>
      </c>
    </row>
    <row r="9" spans="1:10" x14ac:dyDescent="0.25">
      <c r="A9" s="33" t="s">
        <v>11</v>
      </c>
      <c r="B9" s="32">
        <f>B7-B8</f>
        <v>225152</v>
      </c>
      <c r="C9" s="32">
        <f t="shared" ref="C9:D9" si="1">C7-C8</f>
        <v>197478</v>
      </c>
      <c r="D9" s="32">
        <f t="shared" si="1"/>
        <v>152757</v>
      </c>
    </row>
    <row r="10" spans="1:10" x14ac:dyDescent="0.25">
      <c r="A10" s="29"/>
      <c r="B10" s="24"/>
      <c r="C10" s="24"/>
      <c r="D10" s="24"/>
    </row>
    <row r="11" spans="1:10" x14ac:dyDescent="0.25">
      <c r="A11" s="23" t="s">
        <v>64</v>
      </c>
      <c r="B11" s="27">
        <v>501735</v>
      </c>
      <c r="C11" s="27">
        <v>444943</v>
      </c>
      <c r="D11" s="27">
        <v>363165</v>
      </c>
    </row>
    <row r="12" spans="1:10" x14ac:dyDescent="0.25">
      <c r="A12" s="9" t="s">
        <v>65</v>
      </c>
      <c r="B12" s="10">
        <v>12248</v>
      </c>
      <c r="C12" s="10">
        <v>24879</v>
      </c>
      <c r="D12" s="10">
        <v>22899</v>
      </c>
    </row>
    <row r="13" spans="1:10" x14ac:dyDescent="0.25">
      <c r="A13" t="s">
        <v>72</v>
      </c>
      <c r="B13" s="10">
        <v>-18184</v>
      </c>
      <c r="C13" s="10">
        <v>13272</v>
      </c>
      <c r="D13" s="10">
        <v>1279</v>
      </c>
    </row>
    <row r="14" spans="1:10" x14ac:dyDescent="0.25">
      <c r="A14" s="11" t="s">
        <v>66</v>
      </c>
      <c r="B14" s="12">
        <f>B12+B13</f>
        <v>-5936</v>
      </c>
      <c r="C14" s="12">
        <f t="shared" ref="C14:D14" si="2">C12+C13</f>
        <v>38151</v>
      </c>
      <c r="D14" s="12">
        <f t="shared" si="2"/>
        <v>24178</v>
      </c>
    </row>
    <row r="15" spans="1:10" x14ac:dyDescent="0.25">
      <c r="A15" t="s">
        <v>67</v>
      </c>
      <c r="B15" s="15">
        <v>3217</v>
      </c>
      <c r="C15" s="15">
        <v>-4791</v>
      </c>
      <c r="D15" s="15">
        <v>-2863</v>
      </c>
    </row>
    <row r="16" spans="1:10" ht="15.75" thickBot="1" x14ac:dyDescent="0.3">
      <c r="A16" s="13" t="s">
        <v>73</v>
      </c>
      <c r="B16" s="10">
        <f>B14+B15</f>
        <v>-2719</v>
      </c>
      <c r="C16" s="10">
        <f t="shared" ref="C16:D16" si="3">C14+C15</f>
        <v>33360</v>
      </c>
      <c r="D16" s="10">
        <f t="shared" si="3"/>
        <v>21315</v>
      </c>
    </row>
    <row r="17" spans="1:7" ht="15.75" thickTop="1" x14ac:dyDescent="0.25">
      <c r="A17" t="s">
        <v>69</v>
      </c>
      <c r="B17" s="10"/>
      <c r="C17" s="10"/>
      <c r="D17" s="10"/>
      <c r="F17" s="48"/>
      <c r="G17" s="48"/>
    </row>
    <row r="18" spans="1:7" x14ac:dyDescent="0.25">
      <c r="A18" s="1" t="s">
        <v>70</v>
      </c>
      <c r="B18" s="35">
        <v>-0.27</v>
      </c>
      <c r="C18" s="36">
        <v>3.3</v>
      </c>
      <c r="D18" s="35">
        <v>2.13</v>
      </c>
    </row>
    <row r="19" spans="1:7" s="11" customFormat="1" x14ac:dyDescent="0.25">
      <c r="A19" s="1" t="s">
        <v>71</v>
      </c>
      <c r="B19" s="35">
        <v>-0.27</v>
      </c>
      <c r="C19" s="35">
        <v>3.24</v>
      </c>
      <c r="D19" s="35">
        <v>2.09</v>
      </c>
    </row>
    <row r="20" spans="1:7" x14ac:dyDescent="0.25">
      <c r="B20" s="10"/>
      <c r="C20" s="10"/>
      <c r="D20" s="10"/>
    </row>
    <row r="21" spans="1:7" x14ac:dyDescent="0.25">
      <c r="A21" s="11" t="s">
        <v>142</v>
      </c>
      <c r="B21" s="12">
        <v>10100</v>
      </c>
      <c r="C21" s="12">
        <v>11008</v>
      </c>
      <c r="D21" s="12">
        <v>10004</v>
      </c>
    </row>
    <row r="22" spans="1:7" x14ac:dyDescent="0.25">
      <c r="B22" s="10"/>
      <c r="C22" s="10"/>
      <c r="D22" s="10"/>
    </row>
    <row r="23" spans="1:7" ht="15.75" thickBot="1" x14ac:dyDescent="0.3">
      <c r="A23" s="13"/>
      <c r="B23" s="14"/>
      <c r="C23" s="14"/>
      <c r="D23" s="14"/>
    </row>
    <row r="24" spans="1:7" ht="15.75" thickTop="1" x14ac:dyDescent="0.25"/>
    <row r="25" spans="1:7" x14ac:dyDescent="0.25">
      <c r="A25" s="10"/>
      <c r="B25" s="10"/>
      <c r="C25" s="10"/>
      <c r="D25" s="10"/>
      <c r="E25" s="10"/>
    </row>
    <row r="26" spans="1:7" x14ac:dyDescent="0.25">
      <c r="A26" s="10"/>
      <c r="B26" s="10"/>
      <c r="C26" s="10"/>
      <c r="D26" s="10"/>
      <c r="E26" s="10"/>
    </row>
    <row r="27" spans="1:7" x14ac:dyDescent="0.25">
      <c r="A27" s="10"/>
      <c r="B27" s="10"/>
      <c r="C27" s="10"/>
      <c r="D27" s="10"/>
      <c r="E27" s="10"/>
    </row>
    <row r="28" spans="1:7" x14ac:dyDescent="0.25">
      <c r="A28" s="1"/>
      <c r="B28" s="15"/>
      <c r="C28" s="15"/>
      <c r="D28" s="15"/>
    </row>
    <row r="29" spans="1:7" x14ac:dyDescent="0.25">
      <c r="A29" s="1"/>
      <c r="B29" s="15"/>
      <c r="C29" s="15"/>
      <c r="D29" s="15"/>
    </row>
    <row r="32" spans="1:7" x14ac:dyDescent="0.25">
      <c r="A32" s="46" t="s">
        <v>12</v>
      </c>
      <c r="B32" s="46"/>
      <c r="C32" s="46"/>
      <c r="D32" s="46"/>
    </row>
    <row r="33" spans="1:4" x14ac:dyDescent="0.25">
      <c r="B33" s="45" t="s">
        <v>54</v>
      </c>
      <c r="C33" s="45"/>
      <c r="D33" s="45"/>
    </row>
    <row r="34" spans="1:4" x14ac:dyDescent="0.25">
      <c r="A34" t="s">
        <v>74</v>
      </c>
      <c r="B34" s="9">
        <v>2022</v>
      </c>
      <c r="C34" s="9">
        <v>2021</v>
      </c>
      <c r="D34" s="9">
        <v>2020</v>
      </c>
    </row>
    <row r="35" spans="1:4" x14ac:dyDescent="0.25">
      <c r="A35" s="1" t="s">
        <v>75</v>
      </c>
      <c r="B35" s="15">
        <v>53888</v>
      </c>
      <c r="C35" s="15">
        <v>36220</v>
      </c>
      <c r="D35" s="10">
        <v>42122</v>
      </c>
    </row>
    <row r="36" spans="1:4" x14ac:dyDescent="0.25">
      <c r="A36" s="1" t="s">
        <v>76</v>
      </c>
      <c r="B36" s="15">
        <v>16138</v>
      </c>
      <c r="C36" s="15">
        <v>59829</v>
      </c>
      <c r="D36" s="10">
        <v>42274</v>
      </c>
    </row>
    <row r="37" spans="1:4" x14ac:dyDescent="0.25">
      <c r="A37" s="1" t="s">
        <v>77</v>
      </c>
      <c r="B37" s="10">
        <v>42360</v>
      </c>
      <c r="C37" s="15">
        <v>32891</v>
      </c>
      <c r="D37" s="10">
        <v>24542</v>
      </c>
    </row>
    <row r="38" spans="1:4" x14ac:dyDescent="0.25">
      <c r="A38" s="1" t="s">
        <v>78</v>
      </c>
      <c r="B38" s="24">
        <v>34405</v>
      </c>
      <c r="C38" s="26">
        <v>32640</v>
      </c>
      <c r="D38" s="24">
        <v>23795</v>
      </c>
    </row>
    <row r="39" spans="1:4" x14ac:dyDescent="0.25">
      <c r="A39" s="11" t="s">
        <v>79</v>
      </c>
      <c r="B39" s="10">
        <f>SUM(B35:B38)</f>
        <v>146791</v>
      </c>
      <c r="C39" s="10">
        <f>SUM(C35:C38)</f>
        <v>161580</v>
      </c>
      <c r="D39" s="10">
        <f>SUM(D35:D38)</f>
        <v>132733</v>
      </c>
    </row>
    <row r="40" spans="1:4" x14ac:dyDescent="0.25">
      <c r="A40" t="s">
        <v>80</v>
      </c>
      <c r="B40" s="10"/>
      <c r="C40" s="10"/>
      <c r="D40" s="10"/>
    </row>
    <row r="41" spans="1:4" x14ac:dyDescent="0.25">
      <c r="A41" t="s">
        <v>85</v>
      </c>
      <c r="B41" s="12">
        <v>66123</v>
      </c>
      <c r="C41" s="12">
        <v>56082</v>
      </c>
      <c r="D41" s="15">
        <v>37553</v>
      </c>
    </row>
    <row r="42" spans="1:4" x14ac:dyDescent="0.25">
      <c r="A42" s="1" t="s">
        <v>81</v>
      </c>
      <c r="B42" s="10">
        <v>186715</v>
      </c>
      <c r="C42" s="15">
        <v>160281</v>
      </c>
      <c r="D42" s="15">
        <v>113114</v>
      </c>
    </row>
    <row r="43" spans="1:4" x14ac:dyDescent="0.25">
      <c r="A43" t="s">
        <v>86</v>
      </c>
      <c r="B43" s="10">
        <v>20288</v>
      </c>
      <c r="C43" s="15">
        <v>15371</v>
      </c>
      <c r="D43" s="15">
        <v>15017</v>
      </c>
    </row>
    <row r="44" spans="1:4" x14ac:dyDescent="0.25">
      <c r="A44" s="1" t="s">
        <v>82</v>
      </c>
      <c r="B44" s="10">
        <v>42758</v>
      </c>
      <c r="C44" s="10">
        <v>27235</v>
      </c>
      <c r="D44" s="15">
        <v>22778</v>
      </c>
    </row>
    <row r="45" spans="1:4" x14ac:dyDescent="0.25">
      <c r="A45" s="11" t="s">
        <v>83</v>
      </c>
      <c r="B45" s="16">
        <f>SUM(B41:B44)</f>
        <v>315884</v>
      </c>
      <c r="C45" s="16">
        <f>SUM(C41:C44)</f>
        <v>258969</v>
      </c>
      <c r="D45" s="16">
        <f>SUM(D41:D44)</f>
        <v>188462</v>
      </c>
    </row>
    <row r="46" spans="1:4" ht="15.75" thickBot="1" x14ac:dyDescent="0.3">
      <c r="A46" s="13" t="s">
        <v>84</v>
      </c>
      <c r="B46" s="10">
        <f>B39+B45</f>
        <v>462675</v>
      </c>
      <c r="C46" s="10">
        <f>C39+C45</f>
        <v>420549</v>
      </c>
      <c r="D46" s="10">
        <f>D39+D45</f>
        <v>321195</v>
      </c>
    </row>
    <row r="47" spans="1:4" ht="15.75" thickTop="1" x14ac:dyDescent="0.25">
      <c r="A47" s="11"/>
      <c r="B47" s="12"/>
      <c r="C47" s="12"/>
      <c r="D47" s="12"/>
    </row>
    <row r="48" spans="1:4" ht="15.75" thickBot="1" x14ac:dyDescent="0.3">
      <c r="B48" s="14"/>
      <c r="C48" s="14"/>
      <c r="D48" s="14"/>
    </row>
    <row r="49" spans="1:4" ht="15.75" thickTop="1" x14ac:dyDescent="0.25">
      <c r="A49" t="s">
        <v>87</v>
      </c>
    </row>
    <row r="50" spans="1:4" x14ac:dyDescent="0.25">
      <c r="A50" s="1" t="s">
        <v>88</v>
      </c>
      <c r="B50" s="15">
        <v>79600</v>
      </c>
      <c r="C50" s="15">
        <v>78664</v>
      </c>
      <c r="D50" s="15">
        <v>72539</v>
      </c>
    </row>
    <row r="51" spans="1:4" x14ac:dyDescent="0.25">
      <c r="A51" s="1" t="s">
        <v>89</v>
      </c>
      <c r="B51" s="15">
        <v>13227</v>
      </c>
      <c r="C51" s="10">
        <v>11827</v>
      </c>
      <c r="D51" s="15">
        <v>9708</v>
      </c>
    </row>
    <row r="52" spans="1:4" x14ac:dyDescent="0.25">
      <c r="A52" t="s">
        <v>90</v>
      </c>
      <c r="B52" s="26">
        <v>62566</v>
      </c>
      <c r="C52" s="24">
        <v>51775</v>
      </c>
      <c r="D52" s="15">
        <v>44138</v>
      </c>
    </row>
    <row r="53" spans="1:4" x14ac:dyDescent="0.25">
      <c r="A53" s="11" t="s">
        <v>91</v>
      </c>
      <c r="B53" s="16">
        <f>SUM(B50:B52)</f>
        <v>155393</v>
      </c>
      <c r="C53" s="16">
        <f>SUM(C50:C52)</f>
        <v>142266</v>
      </c>
      <c r="D53" s="16">
        <f>SUM(D50:D52)</f>
        <v>126385</v>
      </c>
    </row>
    <row r="54" spans="1:4" x14ac:dyDescent="0.25">
      <c r="A54" t="s">
        <v>95</v>
      </c>
      <c r="B54" s="10"/>
      <c r="C54" s="10"/>
      <c r="D54" s="10"/>
    </row>
    <row r="55" spans="1:4" x14ac:dyDescent="0.25">
      <c r="A55" s="37" t="s">
        <v>92</v>
      </c>
      <c r="B55" s="38">
        <v>72968</v>
      </c>
      <c r="C55" s="38">
        <v>67651</v>
      </c>
      <c r="D55" s="38">
        <v>126385</v>
      </c>
    </row>
    <row r="56" spans="1:4" x14ac:dyDescent="0.25">
      <c r="A56" s="30" t="s">
        <v>93</v>
      </c>
      <c r="B56" s="31">
        <v>67150</v>
      </c>
      <c r="C56" s="31">
        <v>48744</v>
      </c>
      <c r="D56" s="32">
        <v>52573</v>
      </c>
    </row>
    <row r="57" spans="1:4" x14ac:dyDescent="0.25">
      <c r="A57" t="s">
        <v>94</v>
      </c>
      <c r="B57" s="10">
        <v>21121</v>
      </c>
      <c r="C57" s="10">
        <v>23643</v>
      </c>
      <c r="D57" s="10">
        <v>17017</v>
      </c>
    </row>
    <row r="58" spans="1:4" x14ac:dyDescent="0.25">
      <c r="A58" s="39" t="s">
        <v>96</v>
      </c>
      <c r="B58" s="40">
        <f>SUM(B55:B57)</f>
        <v>161239</v>
      </c>
      <c r="C58" s="41">
        <f>SUM(C55:C57)</f>
        <v>140038</v>
      </c>
      <c r="D58" s="41">
        <f>SUM(D55:D57)</f>
        <v>195975</v>
      </c>
    </row>
    <row r="59" spans="1:4" x14ac:dyDescent="0.25">
      <c r="A59" s="11" t="s">
        <v>97</v>
      </c>
      <c r="B59" s="16">
        <f>B53+B58</f>
        <v>316632</v>
      </c>
      <c r="C59" s="16">
        <f>C53+C58</f>
        <v>282304</v>
      </c>
      <c r="D59" s="16">
        <f>D53+D58</f>
        <v>322360</v>
      </c>
    </row>
    <row r="60" spans="1:4" x14ac:dyDescent="0.25">
      <c r="A60" s="42" t="s">
        <v>98</v>
      </c>
      <c r="B60" s="10">
        <f>B46-B53</f>
        <v>307282</v>
      </c>
      <c r="C60" s="10">
        <f>C46-C53</f>
        <v>278283</v>
      </c>
      <c r="D60" s="10">
        <f>D46-D53</f>
        <v>194810</v>
      </c>
    </row>
    <row r="61" spans="1:4" x14ac:dyDescent="0.25">
      <c r="A61" t="s">
        <v>99</v>
      </c>
      <c r="B61" s="10"/>
      <c r="C61" s="10"/>
      <c r="D61" s="10"/>
    </row>
    <row r="62" spans="1:4" x14ac:dyDescent="0.25">
      <c r="A62" t="s">
        <v>102</v>
      </c>
      <c r="B62">
        <v>108</v>
      </c>
      <c r="C62" s="12">
        <v>106</v>
      </c>
      <c r="D62" s="12">
        <v>5</v>
      </c>
    </row>
    <row r="63" spans="1:4" x14ac:dyDescent="0.25">
      <c r="A63" s="1" t="s">
        <v>103</v>
      </c>
      <c r="B63" s="10"/>
      <c r="C63" s="10"/>
      <c r="D63" s="10"/>
    </row>
    <row r="64" spans="1:4" x14ac:dyDescent="0.25">
      <c r="A64" t="s">
        <v>104</v>
      </c>
      <c r="B64" s="10">
        <v>75066</v>
      </c>
      <c r="C64" s="10">
        <v>55437</v>
      </c>
      <c r="D64" s="10">
        <v>42865</v>
      </c>
    </row>
    <row r="65" spans="1:4" x14ac:dyDescent="0.25">
      <c r="A65" s="1" t="s">
        <v>100</v>
      </c>
      <c r="B65" s="15">
        <v>83193</v>
      </c>
      <c r="C65" s="10">
        <v>85915</v>
      </c>
      <c r="D65" s="10">
        <v>52551</v>
      </c>
    </row>
    <row r="66" spans="1:4" x14ac:dyDescent="0.25">
      <c r="A66" s="1" t="s">
        <v>101</v>
      </c>
      <c r="B66" s="10">
        <v>-4487</v>
      </c>
      <c r="C66" s="10">
        <v>-1376</v>
      </c>
      <c r="D66" s="10">
        <v>-180</v>
      </c>
    </row>
    <row r="67" spans="1:4" x14ac:dyDescent="0.25">
      <c r="A67" t="s">
        <v>105</v>
      </c>
      <c r="B67" s="15">
        <v>-7837</v>
      </c>
      <c r="C67" s="10">
        <v>-1837</v>
      </c>
      <c r="D67" s="10">
        <v>-1837</v>
      </c>
    </row>
    <row r="68" spans="1:4" x14ac:dyDescent="0.25">
      <c r="A68" s="11" t="s">
        <v>106</v>
      </c>
      <c r="B68" s="12">
        <f>SUM(B62:B67)</f>
        <v>146043</v>
      </c>
      <c r="C68" s="12">
        <f>SUM(C62:C67)</f>
        <v>138245</v>
      </c>
      <c r="D68" s="12">
        <f>SUM(D62:D67)</f>
        <v>93404</v>
      </c>
    </row>
    <row r="69" spans="1:4" ht="15.75" thickBot="1" x14ac:dyDescent="0.3">
      <c r="A69" s="13" t="s">
        <v>107</v>
      </c>
      <c r="B69" s="14">
        <f>B68+B59</f>
        <v>462675</v>
      </c>
      <c r="C69" s="14">
        <f>C68+C59</f>
        <v>420549</v>
      </c>
      <c r="D69" s="14">
        <f>D68+D59</f>
        <v>415764</v>
      </c>
    </row>
    <row r="70" spans="1:4" ht="15.75" thickTop="1" x14ac:dyDescent="0.25"/>
    <row r="71" spans="1:4" x14ac:dyDescent="0.25">
      <c r="A71" s="46" t="s">
        <v>13</v>
      </c>
      <c r="B71" s="46"/>
      <c r="C71" s="46"/>
      <c r="D71" s="46"/>
    </row>
    <row r="72" spans="1:4" x14ac:dyDescent="0.25">
      <c r="B72" s="45" t="s">
        <v>53</v>
      </c>
      <c r="C72" s="45"/>
      <c r="D72" s="45"/>
    </row>
    <row r="73" spans="1:4" x14ac:dyDescent="0.25">
      <c r="A73" s="9" t="s">
        <v>109</v>
      </c>
      <c r="B73" s="9">
        <v>2022</v>
      </c>
      <c r="C73" s="9">
        <v>2021</v>
      </c>
      <c r="D73" s="9">
        <v>2020</v>
      </c>
    </row>
    <row r="74" spans="1:4" x14ac:dyDescent="0.25">
      <c r="A74" t="s">
        <v>110</v>
      </c>
      <c r="B74" s="44"/>
      <c r="C74" s="44"/>
      <c r="D74" s="44"/>
    </row>
    <row r="75" spans="1:4" x14ac:dyDescent="0.25">
      <c r="A75" s="17" t="s">
        <v>68</v>
      </c>
      <c r="B75" s="15">
        <v>-2722</v>
      </c>
      <c r="C75" s="15">
        <v>33364</v>
      </c>
      <c r="D75" s="15">
        <v>21331</v>
      </c>
    </row>
    <row r="76" spans="1:4" x14ac:dyDescent="0.25">
      <c r="A76" s="1" t="s">
        <v>111</v>
      </c>
      <c r="B76" s="10"/>
      <c r="C76" s="10"/>
      <c r="D76" s="10"/>
    </row>
    <row r="77" spans="1:4" x14ac:dyDescent="0.25">
      <c r="A77" s="18" t="s">
        <v>112</v>
      </c>
      <c r="B77" s="16">
        <v>41921</v>
      </c>
      <c r="C77" s="16">
        <v>34433</v>
      </c>
      <c r="D77" s="15">
        <v>25180</v>
      </c>
    </row>
    <row r="78" spans="1:4" x14ac:dyDescent="0.25">
      <c r="A78" s="18" t="s">
        <v>113</v>
      </c>
      <c r="B78" s="10">
        <v>19621</v>
      </c>
      <c r="C78" s="10">
        <v>12757</v>
      </c>
      <c r="D78" s="10">
        <v>9208</v>
      </c>
    </row>
    <row r="79" spans="1:4" x14ac:dyDescent="0.25">
      <c r="A79" s="18" t="s">
        <v>114</v>
      </c>
      <c r="B79" s="10">
        <v>-8148</v>
      </c>
      <c r="C79" s="10">
        <v>-310</v>
      </c>
      <c r="D79" s="10">
        <v>-554</v>
      </c>
    </row>
    <row r="80" spans="1:4" x14ac:dyDescent="0.25">
      <c r="A80" s="18" t="s">
        <v>115</v>
      </c>
      <c r="B80" s="15">
        <v>16966</v>
      </c>
      <c r="C80" s="10">
        <v>-14306</v>
      </c>
      <c r="D80" s="10">
        <v>-2582</v>
      </c>
    </row>
    <row r="81" spans="1:8" x14ac:dyDescent="0.25">
      <c r="A81" t="s">
        <v>116</v>
      </c>
      <c r="B81" s="10"/>
      <c r="C81" s="10"/>
      <c r="D81" s="10"/>
    </row>
    <row r="82" spans="1:8" x14ac:dyDescent="0.25">
      <c r="A82" s="1" t="s">
        <v>77</v>
      </c>
      <c r="B82" s="10">
        <v>-21897</v>
      </c>
      <c r="C82" s="10">
        <v>-18163</v>
      </c>
      <c r="D82" s="10">
        <v>-8169</v>
      </c>
    </row>
    <row r="83" spans="1:8" x14ac:dyDescent="0.25">
      <c r="A83" s="1" t="s">
        <v>78</v>
      </c>
      <c r="B83" s="10">
        <v>-2592</v>
      </c>
      <c r="C83" s="10">
        <v>-9487</v>
      </c>
      <c r="D83" s="10">
        <v>-2849</v>
      </c>
    </row>
    <row r="84" spans="1:8" x14ac:dyDescent="0.25">
      <c r="A84" s="1" t="s">
        <v>125</v>
      </c>
      <c r="B84" s="10">
        <v>-1558</v>
      </c>
      <c r="C84" s="10">
        <v>2123</v>
      </c>
      <c r="D84" s="15">
        <v>5754</v>
      </c>
    </row>
    <row r="85" spans="1:8" x14ac:dyDescent="0.25">
      <c r="A85" s="1" t="s">
        <v>88</v>
      </c>
      <c r="B85" s="10">
        <v>2945</v>
      </c>
      <c r="C85" s="10">
        <v>3602</v>
      </c>
      <c r="D85" s="10">
        <v>17480</v>
      </c>
    </row>
    <row r="86" spans="1:8" x14ac:dyDescent="0.25">
      <c r="A86" s="1" t="s">
        <v>124</v>
      </c>
      <c r="B86" s="24">
        <v>2216</v>
      </c>
      <c r="C86" s="24">
        <v>2314</v>
      </c>
      <c r="D86" s="24">
        <v>1265</v>
      </c>
      <c r="F86" s="10"/>
      <c r="G86" s="10"/>
      <c r="H86" s="10"/>
    </row>
    <row r="87" spans="1:8" x14ac:dyDescent="0.25">
      <c r="A87" s="11" t="s">
        <v>117</v>
      </c>
      <c r="B87" s="10">
        <f>SUM(B75:B86)</f>
        <v>46752</v>
      </c>
      <c r="C87" s="10">
        <f>SUM(C75:C86)</f>
        <v>46327</v>
      </c>
      <c r="D87" s="10">
        <f>SUM(D75:D86)</f>
        <v>66064</v>
      </c>
    </row>
    <row r="88" spans="1:8" x14ac:dyDescent="0.25">
      <c r="A88" s="9" t="s">
        <v>118</v>
      </c>
      <c r="B88" s="10"/>
      <c r="C88" s="10"/>
      <c r="D88" s="10"/>
    </row>
    <row r="89" spans="1:8" x14ac:dyDescent="0.25">
      <c r="A89" s="1" t="s">
        <v>119</v>
      </c>
      <c r="B89" s="12">
        <v>-63645</v>
      </c>
      <c r="C89" s="12">
        <v>-61053</v>
      </c>
      <c r="D89" s="12">
        <v>-40140</v>
      </c>
    </row>
    <row r="90" spans="1:8" x14ac:dyDescent="0.25">
      <c r="A90" s="1" t="s">
        <v>126</v>
      </c>
      <c r="B90" s="10">
        <v>5324</v>
      </c>
      <c r="C90" s="10">
        <v>5657</v>
      </c>
      <c r="D90" s="15">
        <v>5096</v>
      </c>
    </row>
    <row r="91" spans="1:8" x14ac:dyDescent="0.25">
      <c r="A91" t="s">
        <v>127</v>
      </c>
      <c r="B91" s="10">
        <v>-8316</v>
      </c>
      <c r="C91" s="10">
        <v>-1985</v>
      </c>
      <c r="D91" s="10">
        <v>-2325</v>
      </c>
    </row>
    <row r="92" spans="1:8" x14ac:dyDescent="0.25">
      <c r="A92" s="1" t="s">
        <v>128</v>
      </c>
      <c r="B92" s="10">
        <v>31601</v>
      </c>
      <c r="C92" s="10">
        <v>59384</v>
      </c>
      <c r="D92" s="10">
        <v>50237</v>
      </c>
    </row>
    <row r="93" spans="1:8" x14ac:dyDescent="0.25">
      <c r="A93" t="s">
        <v>129</v>
      </c>
      <c r="B93" s="10">
        <v>-2565</v>
      </c>
      <c r="C93" s="10">
        <v>-60157</v>
      </c>
      <c r="D93" s="10">
        <v>-72479</v>
      </c>
    </row>
    <row r="94" spans="1:8" x14ac:dyDescent="0.25">
      <c r="A94" s="11" t="s">
        <v>120</v>
      </c>
      <c r="B94" s="10">
        <f>SUM(B89:B93)</f>
        <v>-37601</v>
      </c>
      <c r="C94" s="10">
        <f>SUM(C89:C93)</f>
        <v>-58154</v>
      </c>
      <c r="D94" s="10">
        <f>SUM(D89:D93)</f>
        <v>-59611</v>
      </c>
    </row>
    <row r="95" spans="1:8" x14ac:dyDescent="0.25">
      <c r="A95" s="9" t="s">
        <v>121</v>
      </c>
      <c r="C95" s="10"/>
      <c r="D95" s="10"/>
    </row>
    <row r="96" spans="1:8" x14ac:dyDescent="0.25">
      <c r="A96" t="s">
        <v>136</v>
      </c>
      <c r="B96" s="10">
        <v>-6000</v>
      </c>
      <c r="C96" s="10"/>
      <c r="D96" s="10"/>
    </row>
    <row r="97" spans="1:4" x14ac:dyDescent="0.25">
      <c r="A97" s="1" t="s">
        <v>130</v>
      </c>
      <c r="B97" s="10">
        <v>41553</v>
      </c>
      <c r="C97" s="10">
        <v>7956</v>
      </c>
      <c r="D97" s="10">
        <v>6796</v>
      </c>
    </row>
    <row r="98" spans="1:4" x14ac:dyDescent="0.25">
      <c r="A98" s="1" t="s">
        <v>131</v>
      </c>
      <c r="B98" s="12">
        <v>-37554</v>
      </c>
      <c r="C98" s="12">
        <v>-7753</v>
      </c>
      <c r="D98" s="12">
        <v>-6177</v>
      </c>
    </row>
    <row r="99" spans="1:4" x14ac:dyDescent="0.25">
      <c r="A99" s="1" t="s">
        <v>132</v>
      </c>
      <c r="B99" s="10">
        <v>21166</v>
      </c>
      <c r="C99" s="10">
        <v>19003</v>
      </c>
      <c r="D99" s="10">
        <v>10525</v>
      </c>
    </row>
    <row r="100" spans="1:4" x14ac:dyDescent="0.25">
      <c r="A100" s="1" t="s">
        <v>133</v>
      </c>
      <c r="B100" s="10">
        <v>-1258</v>
      </c>
      <c r="C100" s="10">
        <v>-1590</v>
      </c>
      <c r="D100" s="10">
        <v>-1553</v>
      </c>
    </row>
    <row r="101" spans="1:4" x14ac:dyDescent="0.25">
      <c r="A101" s="1" t="s">
        <v>134</v>
      </c>
      <c r="B101" s="10">
        <v>-7941</v>
      </c>
      <c r="C101" s="10">
        <v>-11163</v>
      </c>
      <c r="D101" s="10">
        <v>-10642</v>
      </c>
    </row>
    <row r="102" spans="1:4" x14ac:dyDescent="0.25">
      <c r="A102" s="1" t="s">
        <v>135</v>
      </c>
      <c r="B102" s="10">
        <v>-248</v>
      </c>
      <c r="C102" s="10">
        <v>-162</v>
      </c>
      <c r="D102" s="10">
        <v>-53</v>
      </c>
    </row>
    <row r="103" spans="1:4" x14ac:dyDescent="0.25">
      <c r="A103" s="11" t="s">
        <v>122</v>
      </c>
      <c r="B103" s="10">
        <f>SUM(B96:B102)</f>
        <v>9718</v>
      </c>
      <c r="C103" s="10">
        <f>SUM(C96:C102)</f>
        <v>6291</v>
      </c>
      <c r="D103" s="10">
        <f>SUM(D96:D102)</f>
        <v>-1104</v>
      </c>
    </row>
    <row r="104" spans="1:4" x14ac:dyDescent="0.25">
      <c r="A104" s="11" t="s">
        <v>123</v>
      </c>
      <c r="B104" s="10">
        <f>+B87+B94+B103</f>
        <v>18869</v>
      </c>
      <c r="C104" s="10">
        <f t="shared" ref="C104:D104" si="4">+C87+C94+C103</f>
        <v>-5536</v>
      </c>
      <c r="D104" s="10">
        <f t="shared" si="4"/>
        <v>5349</v>
      </c>
    </row>
    <row r="105" spans="1:4" ht="15.75" thickBot="1" x14ac:dyDescent="0.3">
      <c r="A105" s="13" t="s">
        <v>137</v>
      </c>
      <c r="B105" s="10">
        <v>54253</v>
      </c>
      <c r="C105" s="10">
        <v>36477</v>
      </c>
      <c r="D105" s="15">
        <v>42377</v>
      </c>
    </row>
    <row r="106" spans="1:4" ht="15.75" thickTop="1" x14ac:dyDescent="0.25">
      <c r="B106" s="10"/>
      <c r="C106" s="10"/>
      <c r="D106" s="10"/>
    </row>
    <row r="107" spans="1:4" x14ac:dyDescent="0.25">
      <c r="A107" t="s">
        <v>145</v>
      </c>
      <c r="B107" s="10"/>
      <c r="C107" s="10"/>
      <c r="D107" s="10"/>
    </row>
    <row r="108" spans="1:4" x14ac:dyDescent="0.25">
      <c r="A108" t="s">
        <v>146</v>
      </c>
      <c r="B108" s="12">
        <v>2142</v>
      </c>
      <c r="C108" s="12">
        <v>1772</v>
      </c>
      <c r="D108" s="12">
        <v>1630</v>
      </c>
    </row>
    <row r="109" spans="1:4" x14ac:dyDescent="0.25">
      <c r="A109" s="11"/>
      <c r="B109" s="12"/>
      <c r="C109" s="12"/>
      <c r="D109" s="12"/>
    </row>
    <row r="110" spans="1:4" ht="15.75" thickBot="1" x14ac:dyDescent="0.3">
      <c r="A110" s="13"/>
      <c r="B110" s="14"/>
      <c r="C110" s="14"/>
      <c r="D110" s="14"/>
    </row>
    <row r="111" spans="1:4" ht="15.75" thickTop="1" x14ac:dyDescent="0.25">
      <c r="B111" s="10"/>
      <c r="C111" s="10"/>
      <c r="D111" s="10"/>
    </row>
    <row r="112" spans="1:4" x14ac:dyDescent="0.25">
      <c r="B112" s="10"/>
      <c r="C112" s="10"/>
      <c r="D112" s="10"/>
    </row>
    <row r="113" spans="2:4" x14ac:dyDescent="0.25">
      <c r="B113" s="10"/>
      <c r="C113" s="10"/>
      <c r="D113" s="10"/>
    </row>
    <row r="114" spans="2:4" x14ac:dyDescent="0.25">
      <c r="B114" s="10"/>
      <c r="C114" s="10"/>
      <c r="D114" s="10"/>
    </row>
  </sheetData>
  <mergeCells count="6">
    <mergeCell ref="B72:D72"/>
    <mergeCell ref="A2:D2"/>
    <mergeCell ref="B3:D3"/>
    <mergeCell ref="A32:D32"/>
    <mergeCell ref="B33:D33"/>
    <mergeCell ref="A71:D7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Q25" sqref="Q25"/>
    </sheetView>
  </sheetViews>
  <sheetFormatPr defaultRowHeight="15" x14ac:dyDescent="0.25"/>
  <cols>
    <col min="1" max="1" width="4.7109375" customWidth="1"/>
    <col min="2" max="2" width="44.85546875" customWidth="1"/>
    <col min="3" max="3" width="13.28515625" bestFit="1" customWidth="1"/>
    <col min="4" max="4" width="16.42578125" customWidth="1"/>
    <col min="5" max="5" width="15.7109375" customWidth="1"/>
  </cols>
  <sheetData>
    <row r="1" spans="1:10" ht="60" customHeight="1" x14ac:dyDescent="0.4">
      <c r="A1" s="7"/>
      <c r="B1" s="19" t="s">
        <v>55</v>
      </c>
      <c r="C1" s="20"/>
      <c r="D1" s="20" t="s">
        <v>147</v>
      </c>
      <c r="E1" s="20"/>
      <c r="F1" s="20"/>
      <c r="G1" s="20"/>
      <c r="H1" s="20"/>
      <c r="I1" s="20"/>
      <c r="J1" s="20"/>
    </row>
    <row r="2" spans="1:10" x14ac:dyDescent="0.25">
      <c r="C2" s="45" t="s">
        <v>56</v>
      </c>
      <c r="D2" s="45"/>
      <c r="E2" s="45"/>
    </row>
    <row r="3" spans="1:10" x14ac:dyDescent="0.25">
      <c r="B3" t="e">
        <f>+B3:E41B4BB3:E42</f>
        <v>#NAME?</v>
      </c>
      <c r="C3" s="9">
        <v>2022</v>
      </c>
      <c r="D3" s="9">
        <v>2021</v>
      </c>
      <c r="E3" s="9">
        <v>2020</v>
      </c>
    </row>
    <row r="4" spans="1:10" x14ac:dyDescent="0.25">
      <c r="A4" s="21">
        <v>1</v>
      </c>
      <c r="B4" s="9" t="s">
        <v>14</v>
      </c>
    </row>
    <row r="5" spans="1:10" x14ac:dyDescent="0.25">
      <c r="A5" s="21">
        <f>+A4+0.1</f>
        <v>1.1000000000000001</v>
      </c>
      <c r="B5" s="1" t="s">
        <v>15</v>
      </c>
      <c r="C5" s="43">
        <f>'Financial Statements'!B39/'Financial Statements'!B53</f>
        <v>0.9446435811136924</v>
      </c>
      <c r="D5" s="43">
        <f>'Financial Statements'!C39/'Financial Statements'!C53</f>
        <v>1.1357597739445826</v>
      </c>
      <c r="E5" s="43">
        <f>'Financial Statements'!D39/'Financial Statements'!D53</f>
        <v>1.0502274795268425</v>
      </c>
    </row>
    <row r="6" spans="1:10" x14ac:dyDescent="0.25">
      <c r="A6" s="21">
        <f t="shared" ref="A6:A13" si="0">+A5+0.1</f>
        <v>1.2000000000000002</v>
      </c>
      <c r="B6" s="1" t="s">
        <v>16</v>
      </c>
      <c r="C6" s="43">
        <f>('Financial Statements'!B39-'Financial Statements'!B38)/'Financial Statements'!B53</f>
        <v>0.72323721145740161</v>
      </c>
      <c r="D6" s="43">
        <f>('Financial Statements'!C39-'Financial Statements'!C38)/'Financial Statements'!C53</f>
        <v>0.90633039517523517</v>
      </c>
      <c r="E6" s="43">
        <f>('Financial Statements'!D39-'Financial Statements'!D38)/'Financial Statements'!D53</f>
        <v>0.86195355461486722</v>
      </c>
    </row>
    <row r="7" spans="1:10" x14ac:dyDescent="0.25">
      <c r="A7" s="21">
        <f t="shared" si="0"/>
        <v>1.3000000000000003</v>
      </c>
      <c r="B7" s="1" t="s">
        <v>17</v>
      </c>
      <c r="C7" s="43">
        <f>('Financial Statements'!B35+'Financial Statements'!B36)/'Financial Statements'!B53</f>
        <v>0.45063805962945563</v>
      </c>
      <c r="D7" s="43">
        <f>('Financial Statements'!C35+'Financial Statements'!C36)/'Financial Statements'!C53</f>
        <v>0.67513671572968947</v>
      </c>
      <c r="E7" s="43">
        <f>('Financial Statements'!D35+'Financial Statements'!D36)/'Financial Statements'!D53</f>
        <v>0.66776911817066897</v>
      </c>
    </row>
    <row r="8" spans="1:10" x14ac:dyDescent="0.25">
      <c r="A8" s="21">
        <f t="shared" si="0"/>
        <v>1.4000000000000004</v>
      </c>
      <c r="B8" s="1" t="s">
        <v>18</v>
      </c>
      <c r="C8" s="43">
        <f>'Financial Statements'!B39/('Financial Statements'!B11/365)</f>
        <v>106.78687952803772</v>
      </c>
      <c r="D8" s="43">
        <f>'Financial Statements'!C39/('Financial Statements'!C11/365)</f>
        <v>132.5488882845668</v>
      </c>
      <c r="E8" s="43">
        <f>'Financial Statements'!D39/('Financial Statements'!D11/365)</f>
        <v>133.40367326146517</v>
      </c>
    </row>
    <row r="9" spans="1:10" x14ac:dyDescent="0.25">
      <c r="A9" s="21">
        <f t="shared" si="0"/>
        <v>1.5000000000000004</v>
      </c>
      <c r="B9" s="1" t="s">
        <v>19</v>
      </c>
      <c r="C9" s="43">
        <f>('Financial Statements'!B38/'Financial Statements'!B8)*365</f>
        <v>43.4781065744328</v>
      </c>
      <c r="D9" s="43">
        <f>('Financial Statements'!C38/'Financial Statements'!C8)*365</f>
        <v>43.744675851129458</v>
      </c>
      <c r="E9" s="43">
        <f>('Financial Statements'!D38/'Financial Statements'!D8)*365</f>
        <v>37.226379834295585</v>
      </c>
    </row>
    <row r="10" spans="1:10" x14ac:dyDescent="0.25">
      <c r="A10" s="21">
        <f t="shared" si="0"/>
        <v>1.6000000000000005</v>
      </c>
      <c r="B10" s="1" t="s">
        <v>20</v>
      </c>
      <c r="C10" s="43">
        <f>('Financial Statements'!B50/'Financial Statements'!B8)*365</f>
        <v>100.59169548975007</v>
      </c>
      <c r="D10" s="43">
        <f>('Financial Statements'!C50/'Financial Statements'!C8)*365</f>
        <v>105.42681314807743</v>
      </c>
      <c r="E10" s="43">
        <f>('Financial Statements'!D50/'Financial Statements'!D8)*365</f>
        <v>113.48452896826929</v>
      </c>
    </row>
    <row r="11" spans="1:10" x14ac:dyDescent="0.25">
      <c r="A11" s="21">
        <f t="shared" si="0"/>
        <v>1.7000000000000006</v>
      </c>
      <c r="B11" s="1" t="s">
        <v>21</v>
      </c>
      <c r="C11" s="43">
        <f>('Financial Statements'!B37/'Financial Statements'!B7)*365</f>
        <v>30.081539661817608</v>
      </c>
      <c r="D11" s="43">
        <f>('Financial Statements'!C37/'Financial Statements'!C7)*365</f>
        <v>25.552688039299991</v>
      </c>
      <c r="E11" s="43">
        <f>('Financial Statements'!D37/'Financial Statements'!D7)*365</f>
        <v>23.202966347548593</v>
      </c>
    </row>
    <row r="12" spans="1:10" x14ac:dyDescent="0.25">
      <c r="A12" s="21">
        <f t="shared" si="0"/>
        <v>1.8000000000000007</v>
      </c>
      <c r="B12" s="1" t="s">
        <v>22</v>
      </c>
      <c r="C12" s="43">
        <f>C9+C11-C10</f>
        <v>-27.03204925349965</v>
      </c>
      <c r="D12" s="43">
        <f t="shared" ref="D12:E12" si="1">D9+D11-D10</f>
        <v>-36.129449257647977</v>
      </c>
      <c r="E12" s="43">
        <f t="shared" si="1"/>
        <v>-53.055182786425107</v>
      </c>
    </row>
    <row r="13" spans="1:10" x14ac:dyDescent="0.25">
      <c r="A13" s="21">
        <f t="shared" si="0"/>
        <v>1.9000000000000008</v>
      </c>
      <c r="B13" s="1" t="s">
        <v>23</v>
      </c>
      <c r="C13" s="43">
        <f>(C14/'Financial Statements'!B7)*100</f>
        <v>-1.6735962084349094</v>
      </c>
      <c r="D13" s="43">
        <f>(D14/'Financial Statements'!C7)*100</f>
        <v>4.1109186032156861</v>
      </c>
      <c r="E13" s="43">
        <f>(E14/'Financial Statements'!D7)*100</f>
        <v>1.6442869576028845</v>
      </c>
    </row>
    <row r="14" spans="1:10" hidden="1" x14ac:dyDescent="0.25">
      <c r="A14" s="21"/>
      <c r="B14" s="18" t="s">
        <v>24</v>
      </c>
      <c r="C14" s="10">
        <f>'Financial Statements'!B39-'Financial Statements'!B53</f>
        <v>-8602</v>
      </c>
      <c r="D14" s="10">
        <f>'Financial Statements'!C39-'Financial Statements'!C53</f>
        <v>19314</v>
      </c>
      <c r="E14" s="10">
        <f>'Financial Statements'!D39-'Financial Statements'!D53</f>
        <v>6348</v>
      </c>
    </row>
    <row r="15" spans="1:10" x14ac:dyDescent="0.25">
      <c r="A15" s="21"/>
    </row>
    <row r="16" spans="1:10" x14ac:dyDescent="0.25">
      <c r="A16" s="21">
        <f>+A4+1</f>
        <v>2</v>
      </c>
      <c r="B16" s="22" t="s">
        <v>25</v>
      </c>
    </row>
    <row r="17" spans="1:5" x14ac:dyDescent="0.25">
      <c r="A17" s="21">
        <f>+A16+0.1</f>
        <v>2.1</v>
      </c>
      <c r="B17" s="1" t="s">
        <v>11</v>
      </c>
      <c r="C17" s="43">
        <f>('Financial Statements'!B9/'Financial Statements'!B7)*100</f>
        <v>43.805339865326289</v>
      </c>
      <c r="D17" s="43">
        <f>('Financial Statements'!C9/'Financial Statements'!C7)*100</f>
        <v>42.032514441639599</v>
      </c>
      <c r="E17" s="43">
        <f>('Financial Statements'!D9/'Financial Statements'!D7)*100</f>
        <v>39.567791868705712</v>
      </c>
    </row>
    <row r="18" spans="1:5" x14ac:dyDescent="0.25">
      <c r="A18" s="21">
        <f>+A17+0.1</f>
        <v>2.2000000000000002</v>
      </c>
      <c r="B18" s="1" t="s">
        <v>26</v>
      </c>
      <c r="C18" s="43">
        <f>('Financial Statements'!B14/'Financial Statements'!B7)*100</f>
        <v>-1.1549020103777752</v>
      </c>
      <c r="D18" s="43">
        <f>('Financial Statements'!C14/'Financial Statements'!C7)*100</f>
        <v>8.1203093937704072</v>
      </c>
      <c r="E18" s="43">
        <f>('Financial Statements'!D14/'Financial Statements'!D7)*100</f>
        <v>6.2626921961125612</v>
      </c>
    </row>
    <row r="19" spans="1:5" x14ac:dyDescent="0.25">
      <c r="A19" s="21">
        <f>+A18+0.1</f>
        <v>2.3000000000000003</v>
      </c>
      <c r="B19" s="1" t="s">
        <v>27</v>
      </c>
      <c r="C19" s="43">
        <f>('Financial Statements'!B12/'Financial Statements'!B7)*100</f>
        <v>2.382958191224223</v>
      </c>
      <c r="D19" s="43">
        <f>('Financial Statements'!C12/'Financial Statements'!C7)*100</f>
        <v>5.2954097509269467</v>
      </c>
      <c r="E19" s="43">
        <f>('Financial Statements'!D12/'Financial Statements'!D7)*100</f>
        <v>5.9313999751336572</v>
      </c>
    </row>
    <row r="20" spans="1:5" x14ac:dyDescent="0.25">
      <c r="A20" s="21">
        <f>+A19+0.1</f>
        <v>2.4000000000000004</v>
      </c>
      <c r="B20" s="1" t="s">
        <v>28</v>
      </c>
      <c r="C20" s="43">
        <f>('Financial Statements'!B16/'Financial Statements'!B7)*100</f>
        <v>-0.52900582314979283</v>
      </c>
      <c r="D20" s="43">
        <f>('Financial Statements'!C16/'Financial Statements'!C7)*100</f>
        <v>7.1005614892448623</v>
      </c>
      <c r="E20" s="43">
        <f>('Financial Statements'!D16/'Financial Statements'!D7)*100</f>
        <v>5.5211053089643167</v>
      </c>
    </row>
    <row r="21" spans="1:5" x14ac:dyDescent="0.25">
      <c r="A21" s="21"/>
    </row>
    <row r="22" spans="1:5" x14ac:dyDescent="0.25">
      <c r="A22" s="21">
        <f>+A16+1</f>
        <v>3</v>
      </c>
      <c r="B22" s="9" t="s">
        <v>29</v>
      </c>
    </row>
    <row r="23" spans="1:5" x14ac:dyDescent="0.25">
      <c r="A23" s="21">
        <f>+A22+0.1</f>
        <v>3.1</v>
      </c>
      <c r="B23" s="1" t="s">
        <v>30</v>
      </c>
      <c r="C23" s="43">
        <f>'Financial Statements'!B59/'Financial Statements'!B68</f>
        <v>2.1680737864875415</v>
      </c>
      <c r="D23" s="43">
        <f>'Financial Statements'!C59/'Financial Statements'!C68</f>
        <v>2.0420557705522802</v>
      </c>
      <c r="E23" s="43">
        <f>'Financial Statements'!D59/'Financial Statements'!D68</f>
        <v>3.4512440580703183</v>
      </c>
    </row>
    <row r="24" spans="1:5" x14ac:dyDescent="0.25">
      <c r="A24" s="21">
        <f t="shared" ref="A24:A28" si="2">+A23+0.1</f>
        <v>3.2</v>
      </c>
      <c r="B24" s="1" t="s">
        <v>31</v>
      </c>
      <c r="C24" s="43">
        <f>'Financial Statements'!B59/'Financial Statements'!B46</f>
        <v>0.68435078618900957</v>
      </c>
      <c r="D24" s="43">
        <f>'Financial Statements'!C59/'Financial Statements'!C46</f>
        <v>0.67127492872412009</v>
      </c>
      <c r="E24" s="43">
        <f>'Financial Statements'!D59/'Financial Statements'!D46</f>
        <v>1.003627080122667</v>
      </c>
    </row>
    <row r="25" spans="1:5" x14ac:dyDescent="0.25">
      <c r="A25" s="21">
        <f t="shared" si="2"/>
        <v>3.3000000000000003</v>
      </c>
      <c r="B25" s="1" t="s">
        <v>32</v>
      </c>
      <c r="C25" s="43">
        <f>'Financial Statements'!B58/'Financial Statements'!B68</f>
        <v>1.1040515464623433</v>
      </c>
      <c r="D25" s="43">
        <f>'Financial Statements'!C58/'Financial Statements'!C68</f>
        <v>1.0129697276574199</v>
      </c>
      <c r="E25" s="43">
        <f>'Financial Statements'!D58/'Financial Statements'!D68</f>
        <v>2.0981435484561688</v>
      </c>
    </row>
    <row r="26" spans="1:5" x14ac:dyDescent="0.25">
      <c r="A26" s="21">
        <f t="shared" si="2"/>
        <v>3.4000000000000004</v>
      </c>
      <c r="B26" s="1" t="s">
        <v>33</v>
      </c>
      <c r="C26" s="43">
        <f>'Financial Statements'!B12/'Financial Statements'!B108</f>
        <v>5.7180205415499534</v>
      </c>
      <c r="D26" s="43">
        <f>'Financial Statements'!C12/'Financial Statements'!C108</f>
        <v>14.040067720090294</v>
      </c>
      <c r="E26" s="43">
        <f>'Financial Statements'!D12/'Financial Statements'!D108</f>
        <v>14.048466257668712</v>
      </c>
    </row>
    <row r="27" spans="1:5" x14ac:dyDescent="0.25">
      <c r="A27" s="21">
        <f t="shared" si="2"/>
        <v>3.5000000000000004</v>
      </c>
      <c r="B27" s="1" t="s">
        <v>34</v>
      </c>
      <c r="C27" s="43">
        <f>'Financial Statements'!B14/'Financial Statements'!B59</f>
        <v>-1.8747315495591096E-2</v>
      </c>
      <c r="D27" s="43">
        <f>'Financial Statements'!C14/'Financial Statements'!C59</f>
        <v>0.13514154953525279</v>
      </c>
      <c r="E27" s="43">
        <f>'Financial Statements'!D14/'Financial Statements'!D59</f>
        <v>7.5003102121851351E-2</v>
      </c>
    </row>
    <row r="28" spans="1:5" x14ac:dyDescent="0.25">
      <c r="A28" s="21">
        <f t="shared" si="2"/>
        <v>3.6000000000000005</v>
      </c>
      <c r="B28" s="1" t="s">
        <v>35</v>
      </c>
      <c r="C28" s="43">
        <f>C29/Instructions!C19</f>
        <v>6.6</v>
      </c>
      <c r="D28" s="43">
        <f>D29/Instructions!D19</f>
        <v>5.7903343023255811</v>
      </c>
      <c r="E28" s="43">
        <f>E29/Instructions!E19</f>
        <v>7.5005997600959615</v>
      </c>
    </row>
    <row r="29" spans="1:5" hidden="1" x14ac:dyDescent="0.25">
      <c r="A29" s="21"/>
      <c r="B29" s="18" t="s">
        <v>36</v>
      </c>
      <c r="C29" s="10">
        <f>'Financial Statements'!B87+'Financial Statements'!B99+'Financial Statements'!B100</f>
        <v>66660</v>
      </c>
      <c r="D29" s="10">
        <f>'Financial Statements'!C87+'Financial Statements'!C99+'Financial Statements'!C100</f>
        <v>63740</v>
      </c>
      <c r="E29" s="10">
        <f>'Financial Statements'!D87+'Financial Statements'!D99+'Financial Statements'!D100</f>
        <v>75036</v>
      </c>
    </row>
    <row r="30" spans="1:5" x14ac:dyDescent="0.25">
      <c r="A30" s="21"/>
    </row>
    <row r="31" spans="1:5" x14ac:dyDescent="0.25">
      <c r="A31" s="21">
        <f>+A22+1</f>
        <v>4</v>
      </c>
      <c r="B31" s="22" t="s">
        <v>37</v>
      </c>
    </row>
    <row r="32" spans="1:5" x14ac:dyDescent="0.25">
      <c r="A32" s="21">
        <f>+A31+0.1</f>
        <v>4.0999999999999996</v>
      </c>
      <c r="B32" s="1" t="s">
        <v>38</v>
      </c>
      <c r="C32" s="43">
        <f>'Financial Statements'!B7/'Financial Statements'!B46</f>
        <v>1.1108942562273734</v>
      </c>
      <c r="D32" s="43">
        <f>'Financial Statements'!C7/'Financial Statements'!C46</f>
        <v>1.1171635172120253</v>
      </c>
      <c r="E32" s="43">
        <f>'Financial Statements'!D7/'Financial Statements'!D46</f>
        <v>1.2019614253023865</v>
      </c>
    </row>
    <row r="33" spans="1:5" x14ac:dyDescent="0.25">
      <c r="A33" s="21">
        <f t="shared" ref="A33:A35" si="3">+A32+0.1</f>
        <v>4.1999999999999993</v>
      </c>
      <c r="B33" s="1" t="s">
        <v>39</v>
      </c>
      <c r="C33" s="43">
        <f>'Financial Statements'!B7/'Financial Statements'!B45</f>
        <v>1.6271257803497488</v>
      </c>
      <c r="D33" s="43">
        <f>'Financial Statements'!C7/'Financial Statements'!C45</f>
        <v>1.8142016998173527</v>
      </c>
      <c r="E33" s="43">
        <f>'Financial Statements'!D7/'Financial Statements'!D45</f>
        <v>2.048497840413452</v>
      </c>
    </row>
    <row r="34" spans="1:5" x14ac:dyDescent="0.25">
      <c r="A34" s="21">
        <f t="shared" si="3"/>
        <v>4.2999999999999989</v>
      </c>
      <c r="B34" s="1" t="s">
        <v>40</v>
      </c>
      <c r="C34" s="43">
        <f>'Financial Statements'!B7/'Financial Statements'!B38</f>
        <v>14.939194884464467</v>
      </c>
      <c r="D34" s="43">
        <f>'Financial Statements'!C7/'Financial Statements'!C38</f>
        <v>14.39405637254902</v>
      </c>
      <c r="E34" s="43">
        <f>'Financial Statements'!D7/'Financial Statements'!D38</f>
        <v>16.224584996848076</v>
      </c>
    </row>
    <row r="35" spans="1:5" x14ac:dyDescent="0.25">
      <c r="A35" s="21">
        <f t="shared" si="3"/>
        <v>4.3999999999999986</v>
      </c>
      <c r="B35" s="1" t="s">
        <v>41</v>
      </c>
      <c r="C35" s="43">
        <f>'Financial Statements'!B16/'Financial Statements'!B46</f>
        <v>-5.8766953044793865E-3</v>
      </c>
      <c r="D35" s="43">
        <f>'Financial Statements'!C16/'Financial Statements'!C46</f>
        <v>7.9324882475050471E-2</v>
      </c>
      <c r="E35" s="43">
        <f>'Financial Statements'!D16/'Financial Statements'!D46</f>
        <v>6.6361556064073221E-2</v>
      </c>
    </row>
    <row r="36" spans="1:5" x14ac:dyDescent="0.25">
      <c r="A36" s="21"/>
    </row>
    <row r="37" spans="1:5" x14ac:dyDescent="0.25">
      <c r="A37" s="21">
        <f>+A31+1</f>
        <v>5</v>
      </c>
      <c r="B37" s="22" t="s">
        <v>42</v>
      </c>
    </row>
    <row r="38" spans="1:5" x14ac:dyDescent="0.25">
      <c r="A38" s="21">
        <f>+A37+0.1</f>
        <v>5.0999999999999996</v>
      </c>
      <c r="B38" s="1" t="s">
        <v>43</v>
      </c>
      <c r="C38" s="43">
        <f>Instructions!C18/'Financial Statements'!B18</f>
        <v>-311.11111111111109</v>
      </c>
      <c r="D38" s="43">
        <f>Instructions!D18/'Financial Statements'!C18</f>
        <v>51.103030303030302</v>
      </c>
      <c r="E38" s="43">
        <f>Instructions!E18/'Financial Statements'!D18</f>
        <v>76.455399061032864</v>
      </c>
    </row>
    <row r="39" spans="1:5" x14ac:dyDescent="0.25">
      <c r="A39" s="21">
        <f t="shared" ref="A39:A42" si="4">+A38+0.1</f>
        <v>5.1999999999999993</v>
      </c>
      <c r="B39" s="18" t="s">
        <v>44</v>
      </c>
      <c r="C39">
        <f>'Financial Statements'!B18</f>
        <v>-0.27</v>
      </c>
      <c r="D39">
        <f>'Financial Statements'!C18</f>
        <v>3.3</v>
      </c>
      <c r="E39">
        <f>'Financial Statements'!D18</f>
        <v>2.13</v>
      </c>
    </row>
    <row r="40" spans="1:5" x14ac:dyDescent="0.25">
      <c r="A40" s="21">
        <f t="shared" si="4"/>
        <v>5.2999999999999989</v>
      </c>
      <c r="B40" s="1" t="s">
        <v>144</v>
      </c>
      <c r="C40" s="43">
        <f>'Financial Statements'!B68/'Financial Statements'!B21</f>
        <v>14.45970297029703</v>
      </c>
      <c r="D40" s="43">
        <f>'Financial Statements'!C68/'Financial Statements'!C21</f>
        <v>12.55859375</v>
      </c>
      <c r="E40" s="43">
        <f>'Financial Statements'!D68/'Financial Statements'!D21</f>
        <v>9.3366653338664527</v>
      </c>
    </row>
    <row r="41" spans="1:5" x14ac:dyDescent="0.25">
      <c r="A41" s="21">
        <f t="shared" si="4"/>
        <v>5.3999999999999986</v>
      </c>
      <c r="B41" s="1" t="s">
        <v>45</v>
      </c>
      <c r="C41" s="43">
        <f>Instructions!C18/C40</f>
        <v>5.8092479612169017</v>
      </c>
      <c r="D41" s="43">
        <f>Instructions!D18/D40</f>
        <v>13.428255054432347</v>
      </c>
      <c r="E41" s="43">
        <f>Instructions!E18/E40</f>
        <v>17.441987495182222</v>
      </c>
    </row>
    <row r="42" spans="1:5" x14ac:dyDescent="0.25">
      <c r="A42" s="21">
        <f t="shared" si="4"/>
        <v>5.4999999999999982</v>
      </c>
      <c r="B42" s="1" t="s">
        <v>46</v>
      </c>
    </row>
    <row r="43" spans="1:5" x14ac:dyDescent="0.25">
      <c r="A43" s="21"/>
      <c r="B43" s="18" t="s">
        <v>47</v>
      </c>
    </row>
    <row r="44" spans="1:5" x14ac:dyDescent="0.25">
      <c r="A44" s="21">
        <f>+A42+0.1</f>
        <v>5.5999999999999979</v>
      </c>
      <c r="B44" s="1" t="s">
        <v>48</v>
      </c>
    </row>
    <row r="45" spans="1:5" x14ac:dyDescent="0.25">
      <c r="A45" s="21">
        <f t="shared" ref="A45:A48" si="5">+A43+0.1</f>
        <v>0.1</v>
      </c>
      <c r="B45" s="1" t="s">
        <v>49</v>
      </c>
      <c r="C45" s="43">
        <f>('Financial Statements'!B16/'Financial Statements'!B68)*100</f>
        <v>-1.8617804345295565</v>
      </c>
      <c r="D45" s="43">
        <f>('Financial Statements'!C16/'Financial Statements'!C68)*100</f>
        <v>24.131071648160873</v>
      </c>
      <c r="E45" s="43">
        <f>('Financial Statements'!D16/'Financial Statements'!D68)*100</f>
        <v>22.820221832041454</v>
      </c>
    </row>
    <row r="46" spans="1:5" x14ac:dyDescent="0.25">
      <c r="A46" s="21">
        <f t="shared" si="5"/>
        <v>5.6999999999999975</v>
      </c>
      <c r="B46" s="1" t="s">
        <v>50</v>
      </c>
      <c r="C46" s="43">
        <f>('Financial Statements'!B14/'Financial Statements'!B60)*100</f>
        <v>-1.9317760233271066</v>
      </c>
      <c r="D46" s="43">
        <f>('Financial Statements'!C14/'Financial Statements'!C60)*100</f>
        <v>13.709425297269325</v>
      </c>
      <c r="E46" s="43">
        <f>('Financial Statements'!D14/'Financial Statements'!D60)*100</f>
        <v>12.411067193675891</v>
      </c>
    </row>
    <row r="47" spans="1:5" x14ac:dyDescent="0.25">
      <c r="A47" s="21">
        <f t="shared" si="5"/>
        <v>0.2</v>
      </c>
      <c r="B47" s="1" t="s">
        <v>41</v>
      </c>
      <c r="C47" s="43">
        <f>('Financial Statements'!B16/'Financial Statements'!B46)*100</f>
        <v>-0.58766953044793868</v>
      </c>
      <c r="D47" s="43">
        <f>('Financial Statements'!C16/'Financial Statements'!C46)*100</f>
        <v>7.9324882475050469</v>
      </c>
      <c r="E47" s="43">
        <f>('Financial Statements'!D16/'Financial Statements'!D46)*100</f>
        <v>6.6361556064073222</v>
      </c>
    </row>
    <row r="48" spans="1:5" x14ac:dyDescent="0.25">
      <c r="A48" s="21">
        <f t="shared" si="5"/>
        <v>5.7999999999999972</v>
      </c>
      <c r="B48" s="1" t="s">
        <v>51</v>
      </c>
      <c r="C48" s="48">
        <f>C49/'Financial Statements'!B12</f>
        <v>70.448073154800781</v>
      </c>
      <c r="D48" s="48">
        <f>D49/'Financial Statements'!C12</f>
        <v>73.750838860082794</v>
      </c>
      <c r="E48" s="48">
        <f>E49/'Financial Statements'!D12</f>
        <v>73.906869295602419</v>
      </c>
    </row>
    <row r="49" spans="1:5" x14ac:dyDescent="0.25">
      <c r="A49" s="21"/>
      <c r="B49" s="18" t="s">
        <v>52</v>
      </c>
      <c r="C49" s="49">
        <f>Instructions!C20+'Financial Statements'!B58-'Financial Statements'!B39</f>
        <v>862848</v>
      </c>
      <c r="D49" s="49">
        <f>Instructions!D20+'Financial Statements'!C58-'Financial Statements'!C39</f>
        <v>1834847.1199999999</v>
      </c>
      <c r="E49" s="49">
        <f>Instructions!E20+'Financial Statements'!D58-'Financial Statements'!D39</f>
        <v>1692393.4</v>
      </c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Adeboye Akinsola</cp:lastModifiedBy>
  <dcterms:created xsi:type="dcterms:W3CDTF">2020-05-19T16:15:53Z</dcterms:created>
  <dcterms:modified xsi:type="dcterms:W3CDTF">2024-12-02T14:25:13Z</dcterms:modified>
</cp:coreProperties>
</file>